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<sst xmlns="http://schemas.openxmlformats.org/spreadsheetml/2006/main" count="63" uniqueCount="63">
  <si>
    <t xml:space="preserve">Instructions how to use template </t>
  </si>
  <si>
    <t xml:space="preserve">1. Input your values in blue colored cells. Ensure these values are in the correct units. </t>
  </si>
  <si>
    <t xml:space="preserve">2. Before assembling the reaction, check the checklist to see if any of the boxes are yellow. This ensures you have enough protein or need to dilute your protein stock. </t>
  </si>
  <si>
    <t xml:space="preserve">3. Begin assembling your reaction by adding the "Volume Req'd (uL)" for each protein. Remember to keep all proteins and aseembly mix on ice. </t>
  </si>
  <si>
    <t xml:space="preserve">Key </t>
  </si>
  <si>
    <t>Input your own values</t>
  </si>
  <si>
    <t>Output Values</t>
  </si>
  <si>
    <t>Needs attention</t>
  </si>
  <si>
    <t>Ready to go</t>
  </si>
  <si>
    <t>Design</t>
  </si>
  <si>
    <t>Checklist</t>
  </si>
  <si>
    <t>PURE Reactions (#)</t>
  </si>
  <si>
    <t>Not enough protein?</t>
  </si>
  <si>
    <t>Target Final Vol (uL)</t>
  </si>
  <si>
    <t>Protein stock too dilute?</t>
  </si>
  <si>
    <t>Needs to be concentrated?</t>
  </si>
  <si>
    <t>Next Steps?</t>
  </si>
  <si>
    <t>Assemble Protein Mix</t>
  </si>
  <si>
    <t>Sample #</t>
  </si>
  <si>
    <t>Protein</t>
  </si>
  <si>
    <t>Stock Conc
(ng/uL)</t>
  </si>
  <si>
    <t>Stock Volume (uL)</t>
  </si>
  <si>
    <t>Available Protein (ug)</t>
  </si>
  <si>
    <t>Protein Conc in p-mix (ng/uL)</t>
  </si>
  <si>
    <t>Protein Req'd (ug)</t>
  </si>
  <si>
    <t>Volume Req'd (uL)</t>
  </si>
  <si>
    <t>AlaRS</t>
  </si>
  <si>
    <t>ArgRS</t>
  </si>
  <si>
    <t>AsnRS</t>
  </si>
  <si>
    <t>AspRS</t>
  </si>
  <si>
    <t>CysRS</t>
  </si>
  <si>
    <t>GlnRS</t>
  </si>
  <si>
    <t>GluRS</t>
  </si>
  <si>
    <t>GlyRS</t>
  </si>
  <si>
    <t>HisRS</t>
  </si>
  <si>
    <t>IleRS</t>
  </si>
  <si>
    <t>LeuRS</t>
  </si>
  <si>
    <t>LysRS</t>
  </si>
  <si>
    <t>MetRS</t>
  </si>
  <si>
    <t>PheRS</t>
  </si>
  <si>
    <t>ProRS</t>
  </si>
  <si>
    <t>SerRS</t>
  </si>
  <si>
    <t>ThrRS</t>
  </si>
  <si>
    <t>TrpRS</t>
  </si>
  <si>
    <t>TyrRS</t>
  </si>
  <si>
    <t>ValRS</t>
  </si>
  <si>
    <t>IF1</t>
  </si>
  <si>
    <t>IF2</t>
  </si>
  <si>
    <t>IF3</t>
  </si>
  <si>
    <t>EF-G</t>
  </si>
  <si>
    <t>EF-Tu</t>
  </si>
  <si>
    <t>EF-Ts</t>
  </si>
  <si>
    <t>RF1</t>
  </si>
  <si>
    <t>RF2</t>
  </si>
  <si>
    <t>RF3</t>
  </si>
  <si>
    <t>RRF</t>
  </si>
  <si>
    <t>MTF</t>
  </si>
  <si>
    <t>CK</t>
  </si>
  <si>
    <t>AK</t>
  </si>
  <si>
    <t>NDK</t>
  </si>
  <si>
    <t>PPiase</t>
  </si>
  <si>
    <t>T7RNAP</t>
  </si>
  <si>
    <t>Total PMix volume (uL)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</si>
</sst>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"/>
  </numFmts>
  <fonts count="7">
    <font>
      <sz val="10.0"/>
      <color rgb="FF000000"/>
      <name val="Arial"/>
      <scheme val="minor"/>
    </font>
    <font>
      <b/>
      <color theme="1"/>
      <name val="Arial"/>
    </font>
    <font>
      <b/>
      <color theme="1"/>
      <name val="Arial"/>
      <scheme val="minor"/>
    </font>
    <font>
      <color theme="1"/>
      <name val="Arial"/>
      <scheme val="minor"/>
    </font>
    <font>
      <color theme="1"/>
      <name val="Arial"/>
    </font>
    <font/>
    <font>
      <u/>
      <color rgb="FF0000FF"/>
    </font>
  </fonts>
  <fills count="8">
    <fill>
      <patternFill patternType="none"/>
    </fill>
    <fill>
      <patternFill patternType="lightGray"/>
    </fill>
    <fill>
      <patternFill patternType="solid">
        <fgColor rgb="FFD9D9D9"/>
        <bgColor rgb="FFD9D9D9"/>
      </patternFill>
    </fill>
    <fill>
      <patternFill patternType="solid">
        <fgColor rgb="FFCFE2F3"/>
        <bgColor rgb="FFCFE2F3"/>
      </patternFill>
    </fill>
    <fill>
      <patternFill patternType="solid">
        <fgColor rgb="FFD9D2E9"/>
        <bgColor rgb="FFD9D2E9"/>
      </patternFill>
    </fill>
    <fill>
      <patternFill patternType="solid">
        <fgColor rgb="FFFFF2CC"/>
        <bgColor rgb="FFFFF2CC"/>
      </patternFill>
    </fill>
    <fill>
      <patternFill patternType="solid">
        <fgColor rgb="FFD9EAD3"/>
        <bgColor rgb="FFD9EAD3"/>
      </patternFill>
    </fill>
    <fill>
      <patternFill patternType="solid">
        <fgColor rgb="FFCCCCCC"/>
        <bgColor rgb="FFCCCCCC"/>
      </patternFill>
    </fill>
  </fills>
  <borders count="15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</borders>
  <cellStyleXfs count="1">
    <xf borderId="0" fillId="0" fontId="0" numFmtId="0" applyAlignment="1" applyFont="1"/>
  </cellStyleXfs>
  <cellXfs count="6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readingOrder="0" shrinkToFit="0" vertical="top" wrapText="0"/>
    </xf>
    <xf borderId="2" fillId="2" fontId="1" numFmtId="0" xfId="0" applyAlignment="1" applyBorder="1" applyFont="1">
      <alignment horizontal="center" shrinkToFit="0" vertical="top" wrapText="1"/>
    </xf>
    <xf borderId="2" fillId="2" fontId="1" numFmtId="0" xfId="0" applyAlignment="1" applyBorder="1" applyFont="1">
      <alignment horizontal="center" readingOrder="0" shrinkToFit="0" vertical="top" wrapText="1"/>
    </xf>
    <xf borderId="2" fillId="2" fontId="2" numFmtId="0" xfId="0" applyAlignment="1" applyBorder="1" applyFont="1">
      <alignment readingOrder="0"/>
    </xf>
    <xf borderId="2" fillId="2" fontId="3" numFmtId="0" xfId="0" applyBorder="1" applyFont="1"/>
    <xf borderId="3" fillId="2" fontId="3" numFmtId="0" xfId="0" applyBorder="1" applyFont="1"/>
    <xf borderId="4" fillId="2" fontId="1" numFmtId="0" xfId="0" applyAlignment="1" applyBorder="1" applyFont="1">
      <alignment horizontal="left" readingOrder="0" shrinkToFit="0" vertical="top" wrapText="0"/>
    </xf>
    <xf borderId="0" fillId="2" fontId="1" numFmtId="0" xfId="0" applyAlignment="1" applyFont="1">
      <alignment horizontal="center" shrinkToFit="0" vertical="top" wrapText="1"/>
    </xf>
    <xf borderId="0" fillId="2" fontId="1" numFmtId="0" xfId="0" applyAlignment="1" applyFont="1">
      <alignment horizontal="center" readingOrder="0" shrinkToFit="0" vertical="top" wrapText="1"/>
    </xf>
    <xf borderId="0" fillId="2" fontId="2" numFmtId="0" xfId="0" applyAlignment="1" applyFont="1">
      <alignment readingOrder="0"/>
    </xf>
    <xf borderId="0" fillId="2" fontId="3" numFmtId="0" xfId="0" applyFont="1"/>
    <xf borderId="5" fillId="2" fontId="3" numFmtId="0" xfId="0" applyBorder="1" applyFont="1"/>
    <xf borderId="6" fillId="2" fontId="1" numFmtId="0" xfId="0" applyAlignment="1" applyBorder="1" applyFont="1">
      <alignment horizontal="left" readingOrder="0" shrinkToFit="0" vertical="top" wrapText="0"/>
    </xf>
    <xf borderId="7" fillId="2" fontId="1" numFmtId="0" xfId="0" applyAlignment="1" applyBorder="1" applyFont="1">
      <alignment horizontal="center" shrinkToFit="0" vertical="top" wrapText="1"/>
    </xf>
    <xf borderId="7" fillId="2" fontId="1" numFmtId="0" xfId="0" applyAlignment="1" applyBorder="1" applyFont="1">
      <alignment horizontal="center" readingOrder="0" shrinkToFit="0" vertical="top" wrapText="1"/>
    </xf>
    <xf borderId="7" fillId="2" fontId="2" numFmtId="0" xfId="0" applyAlignment="1" applyBorder="1" applyFont="1">
      <alignment readingOrder="0"/>
    </xf>
    <xf borderId="7" fillId="2" fontId="3" numFmtId="0" xfId="0" applyBorder="1" applyFont="1"/>
    <xf borderId="8" fillId="2" fontId="3" numFmtId="0" xfId="0" applyBorder="1" applyFont="1"/>
    <xf borderId="9" fillId="2" fontId="2" numFmtId="0" xfId="0" applyAlignment="1" applyBorder="1" applyFont="1">
      <alignment readingOrder="0" vertical="center"/>
    </xf>
    <xf borderId="9" fillId="3" fontId="3" numFmtId="0" xfId="0" applyAlignment="1" applyBorder="1" applyFill="1" applyFont="1">
      <alignment horizontal="center" readingOrder="0" shrinkToFit="0" vertical="center" wrapText="1"/>
    </xf>
    <xf borderId="9" fillId="4" fontId="4" numFmtId="0" xfId="0" applyAlignment="1" applyBorder="1" applyFill="1" applyFont="1">
      <alignment horizontal="center" readingOrder="0" shrinkToFit="0" vertical="center" wrapText="1"/>
    </xf>
    <xf borderId="9" fillId="5" fontId="3" numFmtId="0" xfId="0" applyAlignment="1" applyBorder="1" applyFill="1" applyFont="1">
      <alignment horizontal="center" readingOrder="0" vertical="center"/>
    </xf>
    <xf borderId="10" fillId="6" fontId="3" numFmtId="0" xfId="0" applyAlignment="1" applyBorder="1" applyFill="1" applyFont="1">
      <alignment horizontal="center" readingOrder="0" vertical="center"/>
    </xf>
    <xf borderId="0" fillId="0" fontId="1" numFmtId="0" xfId="0" applyAlignment="1" applyFont="1">
      <alignment horizontal="center" shrinkToFit="0" vertical="top" wrapText="1"/>
    </xf>
    <xf borderId="10" fillId="7" fontId="1" numFmtId="0" xfId="0" applyAlignment="1" applyBorder="1" applyFill="1" applyFont="1">
      <alignment horizontal="center" shrinkToFit="0" vertical="top" wrapText="1"/>
    </xf>
    <xf borderId="10" fillId="7" fontId="1" numFmtId="0" xfId="0" applyAlignment="1" applyBorder="1" applyFont="1">
      <alignment horizontal="center" readingOrder="0" shrinkToFit="0" vertical="top" wrapText="1"/>
    </xf>
    <xf borderId="11" fillId="2" fontId="1" numFmtId="0" xfId="0" applyAlignment="1" applyBorder="1" applyFont="1">
      <alignment horizontal="center" readingOrder="0" shrinkToFit="0" vertical="top" wrapText="1"/>
    </xf>
    <xf borderId="12" fillId="0" fontId="5" numFmtId="0" xfId="0" applyBorder="1" applyFont="1"/>
    <xf borderId="10" fillId="7" fontId="1" numFmtId="0" xfId="0" applyAlignment="1" applyBorder="1" applyFont="1">
      <alignment horizontal="center" readingOrder="0" shrinkToFit="0" vertical="center" wrapText="1"/>
    </xf>
    <xf borderId="10" fillId="3" fontId="1" numFmtId="0" xfId="0" applyAlignment="1" applyBorder="1" applyFont="1">
      <alignment horizontal="center" readingOrder="0" shrinkToFit="0" vertical="center" wrapText="1"/>
    </xf>
    <xf borderId="10" fillId="2" fontId="2" numFmtId="0" xfId="0" applyAlignment="1" applyBorder="1" applyFont="1">
      <alignment readingOrder="0" shrinkToFit="0" wrapText="1"/>
    </xf>
    <xf borderId="10" fillId="0" fontId="3" numFmtId="0" xfId="0" applyAlignment="1" applyBorder="1" applyFont="1">
      <alignment horizontal="center" vertical="center"/>
    </xf>
    <xf borderId="11" fillId="0" fontId="3" numFmtId="0" xfId="0" applyAlignment="1" applyBorder="1" applyFont="1">
      <alignment readingOrder="0" shrinkToFit="0" wrapText="1"/>
    </xf>
    <xf borderId="13" fillId="0" fontId="5" numFmtId="0" xfId="0" applyBorder="1" applyFont="1"/>
    <xf borderId="10" fillId="0" fontId="1" numFmtId="0" xfId="0" applyAlignment="1" applyBorder="1" applyFont="1">
      <alignment horizontal="center" shrinkToFit="0" vertical="center" wrapText="1"/>
    </xf>
    <xf borderId="11" fillId="0" fontId="4" numFmtId="0" xfId="0" applyAlignment="1" applyBorder="1" applyFont="1">
      <alignment horizontal="left" readingOrder="0" shrinkToFit="0" vertical="top" wrapText="1"/>
    </xf>
    <xf borderId="10" fillId="2" fontId="2" numFmtId="0" xfId="0" applyAlignment="1" applyBorder="1" applyFont="1">
      <alignment horizontal="left" readingOrder="0" shrinkToFit="0" vertical="center" wrapText="1"/>
    </xf>
    <xf borderId="10" fillId="2" fontId="2" numFmtId="0" xfId="0" applyAlignment="1" applyBorder="1" applyFont="1">
      <alignment readingOrder="0" vertical="center"/>
    </xf>
    <xf borderId="9" fillId="0" fontId="6" numFmtId="0" xfId="0" applyAlignment="1" applyBorder="1" applyFont="1">
      <alignment readingOrder="0" shrinkToFit="0" wrapText="1"/>
    </xf>
    <xf borderId="0" fillId="0" fontId="1" numFmtId="0" xfId="0" applyAlignment="1" applyFont="1">
      <alignment horizontal="center" readingOrder="0" shrinkToFit="0" vertical="top" wrapText="1"/>
    </xf>
    <xf borderId="0" fillId="0" fontId="2" numFmtId="0" xfId="0" applyAlignment="1" applyFont="1">
      <alignment readingOrder="0"/>
    </xf>
    <xf borderId="11" fillId="2" fontId="1" numFmtId="0" xfId="0" applyAlignment="1" applyBorder="1" applyFont="1">
      <alignment horizontal="center" shrinkToFit="0" vertical="center" wrapText="1"/>
    </xf>
    <xf borderId="12" fillId="2" fontId="1" numFmtId="0" xfId="0" applyAlignment="1" applyBorder="1" applyFont="1">
      <alignment horizontal="center" shrinkToFit="0" vertical="center" wrapText="1"/>
    </xf>
    <xf borderId="13" fillId="2" fontId="1" numFmtId="0" xfId="0" applyAlignment="1" applyBorder="1" applyFont="1">
      <alignment horizontal="center" readingOrder="0" shrinkToFit="0" vertical="center" wrapText="1"/>
    </xf>
    <xf borderId="10" fillId="2" fontId="2" numFmtId="0" xfId="0" applyAlignment="1" applyBorder="1" applyFont="1">
      <alignment horizontal="center" readingOrder="0" shrinkToFit="0" vertical="center" wrapText="1"/>
    </xf>
    <xf borderId="13" fillId="2" fontId="2" numFmtId="0" xfId="0" applyAlignment="1" applyBorder="1" applyFont="1">
      <alignment horizontal="center" shrinkToFit="0" vertical="center" wrapText="1"/>
    </xf>
    <xf borderId="10" fillId="2" fontId="1" numFmtId="0" xfId="0" applyAlignment="1" applyBorder="1" applyFont="1">
      <alignment horizontal="center" readingOrder="0" shrinkToFit="0" vertical="center" wrapText="1"/>
    </xf>
    <xf borderId="4" fillId="0" fontId="1" numFmtId="0" xfId="0" applyAlignment="1" applyBorder="1" applyFont="1">
      <alignment horizontal="center" vertical="bottom"/>
    </xf>
    <xf borderId="5" fillId="0" fontId="1" numFmtId="0" xfId="0" applyAlignment="1" applyBorder="1" applyFont="1">
      <alignment horizontal="center" readingOrder="0" vertical="bottom"/>
    </xf>
    <xf borderId="0" fillId="3" fontId="4" numFmtId="2" xfId="0" applyAlignment="1" applyFont="1" applyNumberFormat="1">
      <alignment horizontal="right" vertical="bottom"/>
    </xf>
    <xf borderId="0" fillId="3" fontId="4" numFmtId="3" xfId="0" applyAlignment="1" applyFont="1" applyNumberFormat="1">
      <alignment horizontal="right" vertical="bottom"/>
    </xf>
    <xf borderId="14" fillId="0" fontId="3" numFmtId="2" xfId="0" applyBorder="1" applyFont="1" applyNumberFormat="1"/>
    <xf borderId="14" fillId="0" fontId="4" numFmtId="1" xfId="0" applyAlignment="1" applyBorder="1" applyFont="1" applyNumberFormat="1">
      <alignment horizontal="right" vertical="bottom"/>
    </xf>
    <xf borderId="14" fillId="0" fontId="4" numFmtId="2" xfId="0" applyAlignment="1" applyBorder="1" applyFont="1" applyNumberFormat="1">
      <alignment horizontal="right" readingOrder="0" vertical="bottom"/>
    </xf>
    <xf borderId="14" fillId="4" fontId="3" numFmtId="4" xfId="0" applyBorder="1" applyFont="1" applyNumberFormat="1"/>
    <xf borderId="14" fillId="0" fontId="4" numFmtId="164" xfId="0" applyAlignment="1" applyBorder="1" applyFont="1" applyNumberFormat="1">
      <alignment horizontal="right" vertical="bottom"/>
    </xf>
    <xf borderId="14" fillId="0" fontId="4" numFmtId="2" xfId="0" applyAlignment="1" applyBorder="1" applyFont="1" applyNumberFormat="1">
      <alignment horizontal="right" vertical="bottom"/>
    </xf>
    <xf borderId="5" fillId="0" fontId="1" numFmtId="0" xfId="0" applyAlignment="1" applyBorder="1" applyFont="1">
      <alignment horizontal="center" vertical="bottom"/>
    </xf>
    <xf borderId="0" fillId="3" fontId="4" numFmtId="2" xfId="0" applyAlignment="1" applyFont="1" applyNumberFormat="1">
      <alignment horizontal="right" readingOrder="0" vertical="bottom"/>
    </xf>
    <xf borderId="6" fillId="0" fontId="1" numFmtId="0" xfId="0" applyAlignment="1" applyBorder="1" applyFont="1">
      <alignment horizontal="center" vertical="bottom"/>
    </xf>
    <xf borderId="8" fillId="0" fontId="1" numFmtId="0" xfId="0" applyAlignment="1" applyBorder="1" applyFont="1">
      <alignment horizontal="center" vertical="bottom"/>
    </xf>
    <xf borderId="7" fillId="3" fontId="4" numFmtId="2" xfId="0" applyAlignment="1" applyBorder="1" applyFont="1" applyNumberFormat="1">
      <alignment horizontal="right" vertical="bottom"/>
    </xf>
    <xf borderId="7" fillId="3" fontId="4" numFmtId="3" xfId="0" applyAlignment="1" applyBorder="1" applyFont="1" applyNumberFormat="1">
      <alignment horizontal="right" vertical="bottom"/>
    </xf>
    <xf borderId="9" fillId="0" fontId="3" numFmtId="2" xfId="0" applyBorder="1" applyFont="1" applyNumberFormat="1"/>
    <xf borderId="9" fillId="0" fontId="4" numFmtId="1" xfId="0" applyAlignment="1" applyBorder="1" applyFont="1" applyNumberFormat="1">
      <alignment horizontal="right" vertical="bottom"/>
    </xf>
    <xf borderId="9" fillId="0" fontId="4" numFmtId="2" xfId="0" applyAlignment="1" applyBorder="1" applyFont="1" applyNumberFormat="1">
      <alignment horizontal="right" readingOrder="0" vertical="bottom"/>
    </xf>
    <xf borderId="9" fillId="4" fontId="3" numFmtId="4" xfId="0" applyBorder="1" applyFont="1" applyNumberFormat="1"/>
    <xf borderId="10" fillId="0" fontId="3" numFmtId="4" xfId="0" applyBorder="1" applyFont="1" applyNumberFormat="1"/>
  </cellXfs>
  <cellStyles count="1">
    <cellStyle xfId="0" name="Normal" builtinId="0"/>
  </cellStyles>
  <dxfs count="3">
    <dxf>
      <font/>
      <fill>
        <patternFill patternType="solid">
          <fgColor rgb="FFFFF2CC"/>
          <bgColor rgb="FFFFF2CC"/>
        </patternFill>
      </fill>
      <border/>
    </dxf>
    <dxf>
      <font/>
      <fill>
        <patternFill patternType="solid">
          <fgColor rgb="FFD9EAD3"/>
          <bgColor rgb="FFD9EAD3"/>
        </patternFill>
      </fill>
      <border/>
    </dxf>
    <dxf>
      <font>
        <color rgb="FFFF0000"/>
      </font>
      <fill>
        <patternFill patternType="solid">
          <fgColor rgb="FFFFF2CC"/>
          <bgColor rgb="FFFFF2CC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docs.nucleus.engineering/docs/processes/make-36pot/main/" TargetMode="External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5" max="5" width="14.63"/>
    <col customWidth="1" min="6" max="6" width="17.13"/>
    <col customWidth="1" min="10" max="10" width="13.63"/>
  </cols>
  <sheetData>
    <row r="1">
      <c r="A1" s="1" t="s">
        <v>0</v>
      </c>
      <c r="B1" s="2"/>
      <c r="C1" s="2"/>
      <c r="D1" s="3"/>
      <c r="E1" s="4"/>
      <c r="F1" s="5"/>
      <c r="G1" s="2"/>
      <c r="H1" s="5"/>
      <c r="I1" s="5"/>
      <c r="J1" s="6"/>
    </row>
    <row r="2">
      <c r="A2" s="7" t="s">
        <v>1</v>
      </c>
      <c r="B2" s="8"/>
      <c r="C2" s="8"/>
      <c r="D2" s="9"/>
      <c r="E2" s="10"/>
      <c r="F2" s="11"/>
      <c r="G2" s="11"/>
      <c r="H2" s="11"/>
      <c r="I2" s="11"/>
      <c r="J2" s="12"/>
    </row>
    <row r="3">
      <c r="A3" s="7" t="s">
        <v>2</v>
      </c>
      <c r="B3" s="8"/>
      <c r="C3" s="8"/>
      <c r="D3" s="9"/>
      <c r="E3" s="10"/>
      <c r="F3" s="11"/>
      <c r="G3" s="8"/>
      <c r="H3" s="11"/>
      <c r="I3" s="11"/>
      <c r="J3" s="12"/>
    </row>
    <row r="4">
      <c r="A4" s="13" t="s">
        <v>3</v>
      </c>
      <c r="B4" s="14"/>
      <c r="C4" s="14"/>
      <c r="D4" s="15"/>
      <c r="E4" s="16"/>
      <c r="F4" s="17"/>
      <c r="G4" s="14"/>
      <c r="H4" s="17"/>
      <c r="I4" s="17"/>
      <c r="J4" s="18"/>
    </row>
    <row r="5">
      <c r="A5" s="19" t="s">
        <v>4</v>
      </c>
      <c r="B5" s="20" t="s">
        <v>5</v>
      </c>
      <c r="C5" s="21" t="s">
        <v>6</v>
      </c>
      <c r="D5" s="22" t="s">
        <v>7</v>
      </c>
      <c r="E5" s="23" t="s">
        <v>8</v>
      </c>
      <c r="G5" s="24"/>
    </row>
    <row r="6">
      <c r="A6" s="24"/>
      <c r="B6" s="24"/>
      <c r="C6" s="24"/>
    </row>
    <row r="7">
      <c r="A7" s="25"/>
      <c r="B7" s="26" t="s">
        <v>9</v>
      </c>
      <c r="D7" s="27" t="s">
        <v>10</v>
      </c>
      <c r="E7" s="28"/>
      <c r="G7" s="24"/>
    </row>
    <row r="8">
      <c r="A8" s="29" t="s">
        <v>11</v>
      </c>
      <c r="B8" s="30">
        <v>200.0</v>
      </c>
      <c r="D8" s="31" t="s">
        <v>12</v>
      </c>
      <c r="E8" s="32" t="str">
        <f>IF(SUMPRODUCT(--(H14:H49&gt;E14:E49))&gt;0, "Yes", "No")
</f>
        <v>No</v>
      </c>
      <c r="F8" s="33" t="str">
        <f>if(E8="Yes", "There are not enough proteins for desired # of PURE reactions. Please lower the 'PURE Reactions (#)'","")</f>
        <v/>
      </c>
      <c r="G8" s="34"/>
      <c r="H8" s="28"/>
    </row>
    <row r="9">
      <c r="A9" s="29" t="s">
        <v>13</v>
      </c>
      <c r="B9" s="35">
        <f>B8*1.2</f>
        <v>240</v>
      </c>
      <c r="D9" s="31" t="s">
        <v>14</v>
      </c>
      <c r="E9" s="32" t="str">
        <f>if(min(I14:I49)&lt;1,"Yes","No")</f>
        <v>No</v>
      </c>
      <c r="F9" s="36" t="str">
        <f>if(E9="Yes", "The highlighted cell is recommended to be diluted 5x. Once diluted, input the new concentration and volume.", "")</f>
        <v/>
      </c>
      <c r="G9" s="34"/>
      <c r="H9" s="28"/>
    </row>
    <row r="10">
      <c r="A10" s="24"/>
      <c r="B10" s="24"/>
      <c r="C10" s="24"/>
      <c r="D10" s="37" t="s">
        <v>15</v>
      </c>
      <c r="E10" s="32" t="str">
        <f>if(I50&gt;B9,"Yes","No")</f>
        <v>Yes</v>
      </c>
      <c r="F10" s="36" t="str">
        <f>if(E10="Yes", CONCATENATE("Concentrate the protein mix (Currently: ",round(I50,1), " uL) using a 3kDa Amicon Filter to ~",(B9-10)," uL"),"")</f>
        <v>Concentrate the protein mix (Currently: 4429.9 uL) using a 3kDa Amicon Filter to ~230 uL</v>
      </c>
      <c r="G10" s="34"/>
      <c r="H10" s="28"/>
    </row>
    <row r="11">
      <c r="A11" s="24"/>
      <c r="B11" s="24"/>
      <c r="C11" s="24"/>
      <c r="D11" s="38" t="s">
        <v>16</v>
      </c>
      <c r="E11" s="39" t="s">
        <v>17</v>
      </c>
      <c r="F11" s="24"/>
    </row>
    <row r="12">
      <c r="A12" s="24"/>
      <c r="B12" s="24"/>
      <c r="C12" s="24"/>
      <c r="D12" s="40"/>
      <c r="E12" s="41"/>
      <c r="G12" s="24"/>
    </row>
    <row r="13">
      <c r="A13" s="42" t="s">
        <v>18</v>
      </c>
      <c r="B13" s="43" t="s">
        <v>19</v>
      </c>
      <c r="C13" s="44" t="s">
        <v>20</v>
      </c>
      <c r="D13" s="44" t="s">
        <v>21</v>
      </c>
      <c r="E13" s="45" t="s">
        <v>22</v>
      </c>
      <c r="F13" s="46"/>
      <c r="G13" s="47" t="s">
        <v>23</v>
      </c>
      <c r="H13" s="45" t="s">
        <v>24</v>
      </c>
      <c r="I13" s="45" t="s">
        <v>25</v>
      </c>
    </row>
    <row r="14">
      <c r="A14" s="48">
        <v>1.0</v>
      </c>
      <c r="B14" s="49" t="s">
        <v>26</v>
      </c>
      <c r="C14" s="50">
        <v>911.7086899999999</v>
      </c>
      <c r="D14" s="51">
        <v>756.0</v>
      </c>
      <c r="E14" s="52">
        <f t="shared" ref="E14:E49" si="1">C14*(D14/1000)</f>
        <v>689.2517696</v>
      </c>
      <c r="F14" s="53"/>
      <c r="G14" s="54">
        <v>1086.0</v>
      </c>
      <c r="H14" s="52">
        <f t="shared" ref="H14:H49" si="2">G14*($B$9/1000)</f>
        <v>260.64</v>
      </c>
      <c r="I14" s="55">
        <f t="shared" ref="I14:I49" si="3">H14/(C14/1000)</f>
        <v>285.8807894</v>
      </c>
    </row>
    <row r="15">
      <c r="A15" s="48">
        <v>2.0</v>
      </c>
      <c r="B15" s="49" t="s">
        <v>27</v>
      </c>
      <c r="C15" s="50">
        <v>351.56415000000004</v>
      </c>
      <c r="D15" s="51">
        <v>800.0</v>
      </c>
      <c r="E15" s="52">
        <f t="shared" si="1"/>
        <v>281.25132</v>
      </c>
      <c r="F15" s="56"/>
      <c r="G15" s="54">
        <v>30.0</v>
      </c>
      <c r="H15" s="52">
        <f t="shared" si="2"/>
        <v>7.2</v>
      </c>
      <c r="I15" s="55">
        <f t="shared" si="3"/>
        <v>20.47990388</v>
      </c>
    </row>
    <row r="16">
      <c r="A16" s="48">
        <v>3.0</v>
      </c>
      <c r="B16" s="49" t="s">
        <v>28</v>
      </c>
      <c r="C16" s="50">
        <v>480.97093</v>
      </c>
      <c r="D16" s="51">
        <v>420.0</v>
      </c>
      <c r="E16" s="52">
        <f t="shared" si="1"/>
        <v>202.0077906</v>
      </c>
      <c r="F16" s="53"/>
      <c r="G16" s="54">
        <v>341.0</v>
      </c>
      <c r="H16" s="52">
        <f t="shared" si="2"/>
        <v>81.84</v>
      </c>
      <c r="I16" s="55">
        <f t="shared" si="3"/>
        <v>170.1558138</v>
      </c>
    </row>
    <row r="17">
      <c r="A17" s="48">
        <v>4.0</v>
      </c>
      <c r="B17" s="49" t="s">
        <v>29</v>
      </c>
      <c r="C17" s="50">
        <v>811.16708</v>
      </c>
      <c r="D17" s="51">
        <v>800.0</v>
      </c>
      <c r="E17" s="52">
        <f t="shared" si="1"/>
        <v>648.933664</v>
      </c>
      <c r="F17" s="53"/>
      <c r="G17" s="54">
        <v>125.0</v>
      </c>
      <c r="H17" s="52">
        <f t="shared" si="2"/>
        <v>30</v>
      </c>
      <c r="I17" s="55">
        <f t="shared" si="3"/>
        <v>36.98374939</v>
      </c>
    </row>
    <row r="18">
      <c r="A18" s="48">
        <v>5.0</v>
      </c>
      <c r="B18" s="49" t="s">
        <v>30</v>
      </c>
      <c r="C18" s="50">
        <v>850.7350700000001</v>
      </c>
      <c r="D18" s="51">
        <v>860.0</v>
      </c>
      <c r="E18" s="52">
        <f t="shared" si="1"/>
        <v>731.6321602</v>
      </c>
      <c r="F18" s="56"/>
      <c r="G18" s="54">
        <v>18.0</v>
      </c>
      <c r="H18" s="52">
        <f t="shared" si="2"/>
        <v>4.32</v>
      </c>
      <c r="I18" s="55">
        <f t="shared" si="3"/>
        <v>5.07796158</v>
      </c>
    </row>
    <row r="19">
      <c r="A19" s="48">
        <v>6.0</v>
      </c>
      <c r="B19" s="49" t="s">
        <v>31</v>
      </c>
      <c r="C19" s="50">
        <v>1472.5888</v>
      </c>
      <c r="D19" s="51">
        <v>800.0</v>
      </c>
      <c r="E19" s="52">
        <f t="shared" si="1"/>
        <v>1178.07104</v>
      </c>
      <c r="F19" s="56"/>
      <c r="G19" s="54">
        <v>59.0</v>
      </c>
      <c r="H19" s="52">
        <f t="shared" si="2"/>
        <v>14.16</v>
      </c>
      <c r="I19" s="55">
        <f t="shared" si="3"/>
        <v>9.61571893</v>
      </c>
    </row>
    <row r="20">
      <c r="A20" s="48">
        <v>7.0</v>
      </c>
      <c r="B20" s="49" t="s">
        <v>32</v>
      </c>
      <c r="C20" s="50">
        <v>3630.85846</v>
      </c>
      <c r="D20" s="51">
        <v>1008.0</v>
      </c>
      <c r="E20" s="52">
        <f t="shared" si="1"/>
        <v>3659.905328</v>
      </c>
      <c r="F20" s="53"/>
      <c r="G20" s="54">
        <v>196.0</v>
      </c>
      <c r="H20" s="52">
        <f t="shared" si="2"/>
        <v>47.04</v>
      </c>
      <c r="I20" s="55">
        <f t="shared" si="3"/>
        <v>12.95561381</v>
      </c>
    </row>
    <row r="21">
      <c r="A21" s="48">
        <v>8.0</v>
      </c>
      <c r="B21" s="49" t="s">
        <v>33</v>
      </c>
      <c r="C21" s="50">
        <v>510.16043</v>
      </c>
      <c r="D21" s="51">
        <v>1180.0</v>
      </c>
      <c r="E21" s="52">
        <f t="shared" si="1"/>
        <v>601.9893074</v>
      </c>
      <c r="F21" s="53"/>
      <c r="G21" s="54">
        <v>149.0</v>
      </c>
      <c r="H21" s="52">
        <f t="shared" si="2"/>
        <v>35.76</v>
      </c>
      <c r="I21" s="55">
        <f t="shared" si="3"/>
        <v>70.09559718</v>
      </c>
    </row>
    <row r="22">
      <c r="A22" s="48">
        <v>9.0</v>
      </c>
      <c r="B22" s="49" t="s">
        <v>34</v>
      </c>
      <c r="C22" s="50">
        <v>1275.55967</v>
      </c>
      <c r="D22" s="51">
        <v>936.0</v>
      </c>
      <c r="E22" s="52">
        <f t="shared" si="1"/>
        <v>1193.923851</v>
      </c>
      <c r="F22" s="57"/>
      <c r="G22" s="54">
        <v>12.0</v>
      </c>
      <c r="H22" s="52">
        <f t="shared" si="2"/>
        <v>2.88</v>
      </c>
      <c r="I22" s="55">
        <f t="shared" si="3"/>
        <v>2.257832438</v>
      </c>
    </row>
    <row r="23">
      <c r="A23" s="48">
        <v>10.0</v>
      </c>
      <c r="B23" s="49" t="s">
        <v>35</v>
      </c>
      <c r="C23" s="50">
        <v>367.13189</v>
      </c>
      <c r="D23" s="51">
        <v>864.0</v>
      </c>
      <c r="E23" s="52">
        <f t="shared" si="1"/>
        <v>317.201953</v>
      </c>
      <c r="F23" s="53"/>
      <c r="G23" s="54">
        <v>622.0</v>
      </c>
      <c r="H23" s="52">
        <f t="shared" si="2"/>
        <v>149.28</v>
      </c>
      <c r="I23" s="55">
        <f t="shared" si="3"/>
        <v>406.6113679</v>
      </c>
    </row>
    <row r="24">
      <c r="A24" s="48">
        <v>11.0</v>
      </c>
      <c r="B24" s="49" t="s">
        <v>36</v>
      </c>
      <c r="C24" s="50">
        <v>887.70844</v>
      </c>
      <c r="D24" s="51">
        <v>660.0</v>
      </c>
      <c r="E24" s="52">
        <f t="shared" si="1"/>
        <v>585.8875704</v>
      </c>
      <c r="F24" s="56"/>
      <c r="G24" s="54">
        <v>63.0</v>
      </c>
      <c r="H24" s="52">
        <f t="shared" si="2"/>
        <v>15.12</v>
      </c>
      <c r="I24" s="55">
        <f t="shared" si="3"/>
        <v>17.0326194</v>
      </c>
    </row>
    <row r="25">
      <c r="A25" s="48">
        <v>12.0</v>
      </c>
      <c r="B25" s="49" t="s">
        <v>37</v>
      </c>
      <c r="C25" s="50">
        <v>3767.72478</v>
      </c>
      <c r="D25" s="51">
        <v>950.0</v>
      </c>
      <c r="E25" s="52">
        <f t="shared" si="1"/>
        <v>3579.338541</v>
      </c>
      <c r="F25" s="56"/>
      <c r="G25" s="54">
        <v>99.0</v>
      </c>
      <c r="H25" s="52">
        <f t="shared" si="2"/>
        <v>23.76</v>
      </c>
      <c r="I25" s="55">
        <f t="shared" si="3"/>
        <v>6.306193097</v>
      </c>
    </row>
    <row r="26">
      <c r="A26" s="48">
        <v>13.0</v>
      </c>
      <c r="B26" s="49" t="s">
        <v>38</v>
      </c>
      <c r="C26" s="50">
        <v>185.02844</v>
      </c>
      <c r="D26" s="51">
        <v>708.0</v>
      </c>
      <c r="E26" s="52">
        <f t="shared" si="1"/>
        <v>131.0001355</v>
      </c>
      <c r="F26" s="56"/>
      <c r="G26" s="54">
        <v>36.0</v>
      </c>
      <c r="H26" s="52">
        <f t="shared" si="2"/>
        <v>8.64</v>
      </c>
      <c r="I26" s="55">
        <f t="shared" si="3"/>
        <v>46.69552421</v>
      </c>
    </row>
    <row r="27">
      <c r="A27" s="48">
        <v>14.0</v>
      </c>
      <c r="B27" s="49" t="s">
        <v>39</v>
      </c>
      <c r="C27" s="50">
        <v>1088.72338</v>
      </c>
      <c r="D27" s="51">
        <v>864.0</v>
      </c>
      <c r="E27" s="52">
        <f t="shared" si="1"/>
        <v>940.6570003</v>
      </c>
      <c r="F27" s="53"/>
      <c r="G27" s="54">
        <v>264.0</v>
      </c>
      <c r="H27" s="52">
        <f t="shared" si="2"/>
        <v>63.36</v>
      </c>
      <c r="I27" s="55">
        <f t="shared" si="3"/>
        <v>58.19660087</v>
      </c>
    </row>
    <row r="28">
      <c r="A28" s="48">
        <v>15.0</v>
      </c>
      <c r="B28" s="49" t="s">
        <v>40</v>
      </c>
      <c r="C28" s="50">
        <v>314.54503</v>
      </c>
      <c r="D28" s="51">
        <v>936.0</v>
      </c>
      <c r="E28" s="52">
        <f t="shared" si="1"/>
        <v>294.4141481</v>
      </c>
      <c r="F28" s="53"/>
      <c r="G28" s="54">
        <v>155.0</v>
      </c>
      <c r="H28" s="52">
        <f t="shared" si="2"/>
        <v>37.2</v>
      </c>
      <c r="I28" s="55">
        <f t="shared" si="3"/>
        <v>118.2660556</v>
      </c>
    </row>
    <row r="29">
      <c r="A29" s="48">
        <v>16.0</v>
      </c>
      <c r="B29" s="49" t="s">
        <v>41</v>
      </c>
      <c r="C29" s="50">
        <v>1718.25073</v>
      </c>
      <c r="D29" s="51">
        <v>954.0</v>
      </c>
      <c r="E29" s="52">
        <f t="shared" si="1"/>
        <v>1639.211196</v>
      </c>
      <c r="F29" s="56"/>
      <c r="G29" s="54">
        <v>30.0</v>
      </c>
      <c r="H29" s="52">
        <f t="shared" si="2"/>
        <v>7.2</v>
      </c>
      <c r="I29" s="55">
        <f t="shared" si="3"/>
        <v>4.190308128</v>
      </c>
    </row>
    <row r="30">
      <c r="A30" s="48">
        <v>17.0</v>
      </c>
      <c r="B30" s="49" t="s">
        <v>42</v>
      </c>
      <c r="C30" s="50">
        <v>600.0</v>
      </c>
      <c r="D30" s="51">
        <v>1080.0</v>
      </c>
      <c r="E30" s="52">
        <f t="shared" si="1"/>
        <v>648</v>
      </c>
      <c r="F30" s="56"/>
      <c r="G30" s="54">
        <v>97.0</v>
      </c>
      <c r="H30" s="52">
        <f t="shared" si="2"/>
        <v>23.28</v>
      </c>
      <c r="I30" s="55">
        <f t="shared" si="3"/>
        <v>38.8</v>
      </c>
    </row>
    <row r="31">
      <c r="A31" s="48">
        <v>18.0</v>
      </c>
      <c r="B31" s="49" t="s">
        <v>43</v>
      </c>
      <c r="C31" s="50">
        <v>4345.60133</v>
      </c>
      <c r="D31" s="51">
        <v>914.0</v>
      </c>
      <c r="E31" s="52">
        <f t="shared" si="1"/>
        <v>3971.879616</v>
      </c>
      <c r="F31" s="56"/>
      <c r="G31" s="54">
        <v>97.0</v>
      </c>
      <c r="H31" s="52">
        <f t="shared" si="2"/>
        <v>23.28</v>
      </c>
      <c r="I31" s="55">
        <f t="shared" si="3"/>
        <v>5.357141218</v>
      </c>
    </row>
    <row r="32">
      <c r="A32" s="48">
        <v>19.0</v>
      </c>
      <c r="B32" s="49" t="s">
        <v>44</v>
      </c>
      <c r="C32" s="50">
        <v>1454.8522</v>
      </c>
      <c r="D32" s="51">
        <v>1168.0</v>
      </c>
      <c r="E32" s="52">
        <f t="shared" si="1"/>
        <v>1699.26737</v>
      </c>
      <c r="F32" s="57"/>
      <c r="G32" s="54">
        <v>10.0</v>
      </c>
      <c r="H32" s="52">
        <f t="shared" si="2"/>
        <v>2.4</v>
      </c>
      <c r="I32" s="55">
        <f t="shared" si="3"/>
        <v>1.649652109</v>
      </c>
    </row>
    <row r="33">
      <c r="A33" s="48">
        <v>20.0</v>
      </c>
      <c r="B33" s="49" t="s">
        <v>45</v>
      </c>
      <c r="C33" s="50">
        <v>619.34709</v>
      </c>
      <c r="D33" s="51">
        <v>752.0</v>
      </c>
      <c r="E33" s="52">
        <f t="shared" si="1"/>
        <v>465.7490117</v>
      </c>
      <c r="F33" s="56"/>
      <c r="G33" s="54">
        <v>28.0</v>
      </c>
      <c r="H33" s="52">
        <f t="shared" si="2"/>
        <v>6.72</v>
      </c>
      <c r="I33" s="55">
        <f t="shared" si="3"/>
        <v>10.85013575</v>
      </c>
    </row>
    <row r="34">
      <c r="A34" s="48">
        <v>21.0</v>
      </c>
      <c r="B34" s="58" t="s">
        <v>46</v>
      </c>
      <c r="C34" s="50">
        <v>758.2683099999999</v>
      </c>
      <c r="D34" s="51">
        <v>568.0</v>
      </c>
      <c r="E34" s="52">
        <f t="shared" si="1"/>
        <v>430.6964001</v>
      </c>
      <c r="F34" s="53"/>
      <c r="G34" s="54">
        <v>155.0</v>
      </c>
      <c r="H34" s="52">
        <f t="shared" si="2"/>
        <v>37.2</v>
      </c>
      <c r="I34" s="55">
        <f t="shared" si="3"/>
        <v>49.05915163</v>
      </c>
    </row>
    <row r="35">
      <c r="A35" s="48">
        <v>22.0</v>
      </c>
      <c r="B35" s="58" t="s">
        <v>47</v>
      </c>
      <c r="C35" s="50">
        <v>450.0</v>
      </c>
      <c r="D35" s="51">
        <v>1100.0</v>
      </c>
      <c r="E35" s="52">
        <f t="shared" si="1"/>
        <v>495</v>
      </c>
      <c r="F35" s="53"/>
      <c r="G35" s="54">
        <v>622.0</v>
      </c>
      <c r="H35" s="52">
        <f t="shared" si="2"/>
        <v>149.28</v>
      </c>
      <c r="I35" s="55">
        <f t="shared" si="3"/>
        <v>331.7333333</v>
      </c>
    </row>
    <row r="36">
      <c r="A36" s="48">
        <v>23.0</v>
      </c>
      <c r="B36" s="58" t="s">
        <v>48</v>
      </c>
      <c r="C36" s="50">
        <v>953.0176799999999</v>
      </c>
      <c r="D36" s="51">
        <v>558.0</v>
      </c>
      <c r="E36" s="52">
        <f t="shared" si="1"/>
        <v>531.7838654</v>
      </c>
      <c r="F36" s="53"/>
      <c r="G36" s="54">
        <v>155.0</v>
      </c>
      <c r="H36" s="52">
        <f t="shared" si="2"/>
        <v>37.2</v>
      </c>
      <c r="I36" s="55">
        <f t="shared" si="3"/>
        <v>39.03390334</v>
      </c>
    </row>
    <row r="37">
      <c r="A37" s="48">
        <v>24.0</v>
      </c>
      <c r="B37" s="58" t="s">
        <v>49</v>
      </c>
      <c r="C37" s="50">
        <v>1590.0</v>
      </c>
      <c r="D37" s="51">
        <v>640.0</v>
      </c>
      <c r="E37" s="52">
        <f t="shared" si="1"/>
        <v>1017.6</v>
      </c>
      <c r="F37" s="53"/>
      <c r="G37" s="54">
        <v>777.0</v>
      </c>
      <c r="H37" s="52">
        <f t="shared" si="2"/>
        <v>186.48</v>
      </c>
      <c r="I37" s="55">
        <f t="shared" si="3"/>
        <v>117.2830189</v>
      </c>
    </row>
    <row r="38">
      <c r="A38" s="48">
        <v>25.0</v>
      </c>
      <c r="B38" s="58" t="s">
        <v>50</v>
      </c>
      <c r="C38" s="59">
        <v>940.0</v>
      </c>
      <c r="D38" s="51">
        <v>2620.0</v>
      </c>
      <c r="E38" s="52">
        <f t="shared" si="1"/>
        <v>2462.8</v>
      </c>
      <c r="F38" s="53"/>
      <c r="G38" s="54">
        <v>7764.0</v>
      </c>
      <c r="H38" s="52">
        <f t="shared" si="2"/>
        <v>1863.36</v>
      </c>
      <c r="I38" s="55">
        <f t="shared" si="3"/>
        <v>1982.297872</v>
      </c>
    </row>
    <row r="39">
      <c r="A39" s="48">
        <v>26.0</v>
      </c>
      <c r="B39" s="58" t="s">
        <v>51</v>
      </c>
      <c r="C39" s="59">
        <v>1000.0</v>
      </c>
      <c r="D39" s="51">
        <v>900.0</v>
      </c>
      <c r="E39" s="52">
        <f t="shared" si="1"/>
        <v>900</v>
      </c>
      <c r="F39" s="53"/>
      <c r="G39" s="54">
        <v>777.0</v>
      </c>
      <c r="H39" s="52">
        <f t="shared" si="2"/>
        <v>186.48</v>
      </c>
      <c r="I39" s="55">
        <f t="shared" si="3"/>
        <v>186.48</v>
      </c>
    </row>
    <row r="40">
      <c r="A40" s="48">
        <v>27.0</v>
      </c>
      <c r="B40" s="58" t="s">
        <v>52</v>
      </c>
      <c r="C40" s="50">
        <v>473.65126000000004</v>
      </c>
      <c r="D40" s="51">
        <v>494.0</v>
      </c>
      <c r="E40" s="52">
        <f t="shared" si="1"/>
        <v>233.9837224</v>
      </c>
      <c r="F40" s="53"/>
      <c r="G40" s="54">
        <v>155.0</v>
      </c>
      <c r="H40" s="52">
        <f t="shared" si="2"/>
        <v>37.2</v>
      </c>
      <c r="I40" s="55">
        <f t="shared" si="3"/>
        <v>78.53879667</v>
      </c>
    </row>
    <row r="41">
      <c r="A41" s="48">
        <v>28.0</v>
      </c>
      <c r="B41" s="58" t="s">
        <v>53</v>
      </c>
      <c r="C41" s="50">
        <v>807.57119</v>
      </c>
      <c r="D41" s="51">
        <v>482.0</v>
      </c>
      <c r="E41" s="52">
        <f t="shared" si="1"/>
        <v>389.2493136</v>
      </c>
      <c r="F41" s="53"/>
      <c r="G41" s="54">
        <v>155.0</v>
      </c>
      <c r="H41" s="52">
        <f t="shared" si="2"/>
        <v>37.2</v>
      </c>
      <c r="I41" s="55">
        <f t="shared" si="3"/>
        <v>46.0640504</v>
      </c>
    </row>
    <row r="42">
      <c r="A42" s="48">
        <v>29.0</v>
      </c>
      <c r="B42" s="58" t="s">
        <v>54</v>
      </c>
      <c r="C42" s="50">
        <v>846.5157399999999</v>
      </c>
      <c r="D42" s="51">
        <v>488.0</v>
      </c>
      <c r="E42" s="52">
        <f t="shared" si="1"/>
        <v>413.0996811</v>
      </c>
      <c r="F42" s="53"/>
      <c r="G42" s="54">
        <v>155.0</v>
      </c>
      <c r="H42" s="52">
        <f t="shared" si="2"/>
        <v>37.2</v>
      </c>
      <c r="I42" s="55">
        <f t="shared" si="3"/>
        <v>43.94484147</v>
      </c>
    </row>
    <row r="43">
      <c r="A43" s="48">
        <v>30.0</v>
      </c>
      <c r="B43" s="58" t="s">
        <v>55</v>
      </c>
      <c r="C43" s="50">
        <v>1463.09053</v>
      </c>
      <c r="D43" s="51">
        <v>532.0</v>
      </c>
      <c r="E43" s="52">
        <f t="shared" si="1"/>
        <v>778.364162</v>
      </c>
      <c r="F43" s="53"/>
      <c r="G43" s="54">
        <v>155.0</v>
      </c>
      <c r="H43" s="52">
        <f t="shared" si="2"/>
        <v>37.2</v>
      </c>
      <c r="I43" s="55">
        <f t="shared" si="3"/>
        <v>25.42563104</v>
      </c>
    </row>
    <row r="44">
      <c r="A44" s="48">
        <v>31.0</v>
      </c>
      <c r="B44" s="58" t="s">
        <v>56</v>
      </c>
      <c r="C44" s="50">
        <v>3608.8898999999997</v>
      </c>
      <c r="D44" s="51">
        <v>520.0</v>
      </c>
      <c r="E44" s="52">
        <f t="shared" si="1"/>
        <v>1876.622748</v>
      </c>
      <c r="F44" s="53"/>
      <c r="G44" s="54">
        <v>311.0</v>
      </c>
      <c r="H44" s="52">
        <f t="shared" si="2"/>
        <v>74.64</v>
      </c>
      <c r="I44" s="55">
        <f t="shared" si="3"/>
        <v>20.68226022</v>
      </c>
    </row>
    <row r="45">
      <c r="A45" s="48">
        <v>32.0</v>
      </c>
      <c r="B45" s="58" t="s">
        <v>57</v>
      </c>
      <c r="C45" s="50">
        <v>504.29616</v>
      </c>
      <c r="D45" s="51">
        <v>534.0</v>
      </c>
      <c r="E45" s="52">
        <f t="shared" si="1"/>
        <v>269.2941494</v>
      </c>
      <c r="F45" s="56"/>
      <c r="G45" s="54">
        <v>63.0</v>
      </c>
      <c r="H45" s="52">
        <f t="shared" si="2"/>
        <v>15.12</v>
      </c>
      <c r="I45" s="55">
        <f t="shared" si="3"/>
        <v>29.98238178</v>
      </c>
    </row>
    <row r="46">
      <c r="A46" s="48">
        <v>33.0</v>
      </c>
      <c r="B46" s="49" t="s">
        <v>58</v>
      </c>
      <c r="C46" s="50">
        <v>1266.29284</v>
      </c>
      <c r="D46" s="51">
        <v>466.0</v>
      </c>
      <c r="E46" s="52">
        <f t="shared" si="1"/>
        <v>590.0924634</v>
      </c>
      <c r="F46" s="56"/>
      <c r="G46" s="54">
        <v>46.0</v>
      </c>
      <c r="H46" s="52">
        <f t="shared" si="2"/>
        <v>11.04</v>
      </c>
      <c r="I46" s="55">
        <f t="shared" si="3"/>
        <v>8.718362492</v>
      </c>
    </row>
    <row r="47">
      <c r="A47" s="48">
        <v>34.0</v>
      </c>
      <c r="B47" s="58" t="s">
        <v>59</v>
      </c>
      <c r="C47" s="50">
        <v>362.56352</v>
      </c>
      <c r="D47" s="51">
        <v>620.0</v>
      </c>
      <c r="E47" s="52">
        <f t="shared" si="1"/>
        <v>224.7893824</v>
      </c>
      <c r="F47" s="56"/>
      <c r="G47" s="54">
        <v>16.0</v>
      </c>
      <c r="H47" s="52">
        <f t="shared" si="2"/>
        <v>3.84</v>
      </c>
      <c r="I47" s="55">
        <f t="shared" si="3"/>
        <v>10.59124757</v>
      </c>
    </row>
    <row r="48">
      <c r="A48" s="48">
        <v>35.0</v>
      </c>
      <c r="B48" s="58" t="s">
        <v>60</v>
      </c>
      <c r="C48" s="50">
        <v>877.1606400000001</v>
      </c>
      <c r="D48" s="51">
        <v>1800.0</v>
      </c>
      <c r="E48" s="52">
        <f t="shared" si="1"/>
        <v>1578.889152</v>
      </c>
      <c r="F48" s="56"/>
      <c r="G48" s="54">
        <v>16.0</v>
      </c>
      <c r="H48" s="52">
        <f t="shared" si="2"/>
        <v>3.84</v>
      </c>
      <c r="I48" s="55">
        <f t="shared" si="3"/>
        <v>4.37776141</v>
      </c>
    </row>
    <row r="49">
      <c r="A49" s="60">
        <v>36.0</v>
      </c>
      <c r="B49" s="61" t="s">
        <v>61</v>
      </c>
      <c r="C49" s="62">
        <v>290.0</v>
      </c>
      <c r="D49" s="63">
        <v>720.0</v>
      </c>
      <c r="E49" s="64">
        <f t="shared" si="1"/>
        <v>208.8</v>
      </c>
      <c r="F49" s="65"/>
      <c r="G49" s="66">
        <v>155.0</v>
      </c>
      <c r="H49" s="64">
        <f t="shared" si="2"/>
        <v>37.2</v>
      </c>
      <c r="I49" s="67">
        <f t="shared" si="3"/>
        <v>128.2758621</v>
      </c>
    </row>
    <row r="50">
      <c r="H50" s="31" t="s">
        <v>62</v>
      </c>
      <c r="I50" s="68">
        <f>SUM(I14:I49)</f>
        <v>4429.947053</v>
      </c>
    </row>
  </sheetData>
  <mergeCells count="4">
    <mergeCell ref="D7:E7"/>
    <mergeCell ref="F8:H8"/>
    <mergeCell ref="F9:H9"/>
    <mergeCell ref="F10:H10"/>
  </mergeCells>
  <conditionalFormatting sqref="A14:I49">
    <cfRule type="expression" dxfId="0" priority="1">
      <formula>$I14&lt;1</formula>
    </cfRule>
  </conditionalFormatting>
  <conditionalFormatting sqref="E9:E10">
    <cfRule type="containsText" dxfId="0" priority="2" operator="containsText" text="Yes">
      <formula>NOT(ISERROR(SEARCH(("Yes"),(E9))))</formula>
    </cfRule>
  </conditionalFormatting>
  <conditionalFormatting sqref="E8:E10">
    <cfRule type="containsText" dxfId="1" priority="3" operator="containsText" text="No">
      <formula>NOT(ISERROR(SEARCH(("No"),(E8))))</formula>
    </cfRule>
  </conditionalFormatting>
  <conditionalFormatting sqref="A14:I49">
    <cfRule type="expression" dxfId="2" priority="4">
      <formula>$H14&gt;$E14</formula>
    </cfRule>
  </conditionalFormatting>
  <conditionalFormatting sqref="E8">
    <cfRule type="containsText" dxfId="2" priority="5" operator="containsText" text="Yes">
      <formula>NOT(ISERROR(SEARCH(("Yes"),(E8))))</formula>
    </cfRule>
  </conditionalFormatting>
  <hyperlinks>
    <hyperlink r:id="rId1" ref="E11"/>
  </hyperlinks>
  <drawing r:id="rId2"/>
</worksheet>
</file>